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ivate Engineering Firms\CEI\General\CEI Yearly Adjustments\Salaries\Calculators\PEF Max Salary Calculators\"/>
    </mc:Choice>
  </mc:AlternateContent>
  <xr:revisionPtr revIDLastSave="0" documentId="13_ncr:1_{338BAD67-5F80-4B8E-AEB2-EF3D71013D95}" xr6:coauthVersionLast="47" xr6:coauthVersionMax="47" xr10:uidLastSave="{00000000-0000-0000-0000-000000000000}"/>
  <workbookProtection workbookAlgorithmName="SHA-512" workbookHashValue="Ou/XkqGpBBF9N5iKh4qWR1kcJ8JUVPK32lhOh8O2cfwZJCQOKVpflX6040s/d8oX6FhJrg3/sz7Ki01rH6E3WA==" workbookSaltValue="RM2tlwfVzbbTeIJctr/gCA==" workbookSpinCount="100000" lockStructure="1"/>
  <bookViews>
    <workbookView xWindow="7860" yWindow="0" windowWidth="23040" windowHeight="12204" xr2:uid="{00000000-000D-0000-FFFF-FFFF00000000}"/>
  </bookViews>
  <sheets>
    <sheet name="PEF Max Salary Calulator" sheetId="3" r:id="rId1"/>
    <sheet name="Sheet1" sheetId="4" state="hidden" r:id="rId2"/>
  </sheets>
  <definedNames>
    <definedName name="_xlnm.Print_Area" localSheetId="0">'PEF Max Salary Calulator'!$A$1:$K$35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3" l="1"/>
  <c r="C28" i="3"/>
  <c r="C32" i="3"/>
  <c r="H32" i="3" s="1"/>
  <c r="I32" i="3" s="1"/>
  <c r="E18" i="4"/>
  <c r="E19" i="4"/>
  <c r="D19" i="4"/>
  <c r="E14" i="4"/>
  <c r="D16" i="4" l="1"/>
  <c r="G16" i="4" s="1"/>
  <c r="D20" i="4"/>
  <c r="G20" i="4" s="1"/>
  <c r="E17" i="4"/>
  <c r="H17" i="4" s="1"/>
  <c r="J26" i="3" s="1"/>
  <c r="G19" i="4"/>
  <c r="D17" i="4"/>
  <c r="G17" i="4" s="1"/>
  <c r="E16" i="4"/>
  <c r="H16" i="4" s="1"/>
  <c r="J24" i="3" s="1"/>
  <c r="E20" i="4"/>
  <c r="H18" i="4"/>
  <c r="J28" i="3" s="1"/>
  <c r="H19" i="4"/>
  <c r="J30" i="3" s="1"/>
  <c r="H20" i="4"/>
  <c r="J32" i="3" s="1"/>
  <c r="G18" i="4"/>
  <c r="G24" i="3"/>
  <c r="H24" i="3" s="1"/>
  <c r="G26" i="3"/>
  <c r="H26" i="3" s="1"/>
  <c r="G32" i="3"/>
  <c r="G30" i="3"/>
  <c r="H30" i="3" s="1"/>
  <c r="G28" i="3"/>
  <c r="C10" i="4" l="1"/>
  <c r="C30" i="3" s="1"/>
  <c r="I30" i="3" s="1"/>
  <c r="K30" i="3" s="1"/>
  <c r="L30" i="3" s="1"/>
  <c r="J19" i="4"/>
  <c r="C12" i="4"/>
  <c r="J20" i="4"/>
  <c r="C6" i="4"/>
  <c r="J17" i="4"/>
  <c r="C8" i="4"/>
  <c r="H28" i="3" s="1"/>
  <c r="J18" i="4"/>
  <c r="K32" i="3"/>
  <c r="L32" i="3" s="1"/>
  <c r="C4" i="4"/>
  <c r="C24" i="3" s="1"/>
  <c r="I24" i="3" s="1"/>
  <c r="K24" i="3" s="1"/>
  <c r="L24" i="3" s="1"/>
  <c r="J16" i="4"/>
  <c r="I26" i="3"/>
  <c r="K26" i="3" s="1"/>
  <c r="L26" i="3" s="1"/>
  <c r="I28" i="3" l="1"/>
  <c r="K28" i="3" l="1"/>
  <c r="L28" i="3" s="1"/>
</calcChain>
</file>

<file path=xl/sharedStrings.xml><?xml version="1.0" encoding="utf-8"?>
<sst xmlns="http://schemas.openxmlformats.org/spreadsheetml/2006/main" count="59" uniqueCount="49">
  <si>
    <t>Experience</t>
  </si>
  <si>
    <t>TT I</t>
  </si>
  <si>
    <t>TT II</t>
  </si>
  <si>
    <t>TT III</t>
  </si>
  <si>
    <t>TT IV</t>
  </si>
  <si>
    <t>TT V</t>
  </si>
  <si>
    <t>Min Salary</t>
  </si>
  <si>
    <t>Instructions:</t>
  </si>
  <si>
    <t>(1)</t>
  </si>
  <si>
    <t>(2)</t>
  </si>
  <si>
    <t>(3)</t>
  </si>
  <si>
    <t>(4)</t>
  </si>
  <si>
    <t>(5)</t>
  </si>
  <si>
    <t>(6)</t>
  </si>
  <si>
    <t>1)</t>
  </si>
  <si>
    <t>2)</t>
  </si>
  <si>
    <t>3)</t>
  </si>
  <si>
    <t>Maximum Salaries are calculated in accordance with current personnel policies allowing</t>
  </si>
  <si>
    <t>(7)</t>
  </si>
  <si>
    <t>(8)</t>
  </si>
  <si>
    <t>Years</t>
  </si>
  <si>
    <t>Months</t>
  </si>
  <si>
    <t>(9)</t>
  </si>
  <si>
    <t>5% above the minimum for each year of directly related experience above the minimum.</t>
  </si>
  <si>
    <t xml:space="preserve">employee has.  </t>
  </si>
  <si>
    <r>
      <t xml:space="preserve">Input the Total Years and Months of Total Directly Related Experience in Column (4) (in </t>
    </r>
    <r>
      <rPr>
        <b/>
        <sz val="10"/>
        <color indexed="10"/>
        <rFont val="Arial"/>
        <family val="2"/>
      </rPr>
      <t>Red</t>
    </r>
    <r>
      <rPr>
        <b/>
        <sz val="10"/>
        <rFont val="Arial"/>
        <family val="2"/>
      </rPr>
      <t>).</t>
    </r>
  </si>
  <si>
    <r>
      <t xml:space="preserve">Read Max Allowable Hourly Salary in Column 9 (in </t>
    </r>
    <r>
      <rPr>
        <b/>
        <sz val="10"/>
        <color indexed="12"/>
        <rFont val="Arial"/>
        <family val="2"/>
      </rPr>
      <t>Blue</t>
    </r>
    <r>
      <rPr>
        <b/>
        <sz val="10"/>
        <rFont val="Arial"/>
        <family val="2"/>
      </rPr>
      <t xml:space="preserve">).  If the note </t>
    </r>
    <r>
      <rPr>
        <b/>
        <sz val="10"/>
        <color indexed="12"/>
        <rFont val="Arial"/>
        <family val="2"/>
      </rPr>
      <t>Experience Is Too Low!</t>
    </r>
    <r>
      <rPr>
        <b/>
        <sz val="10"/>
        <rFont val="Arial"/>
        <family val="2"/>
      </rPr>
      <t xml:space="preserve">  </t>
    </r>
  </si>
  <si>
    <t xml:space="preserve">shows up in column 9, the minimum education and experience requirements have not been  </t>
  </si>
  <si>
    <t>Select Level of Technican proposed in Column (1).</t>
  </si>
  <si>
    <t xml:space="preserve">   (A 2 year tech degree counts as 24 months experience)</t>
  </si>
  <si>
    <t>4)</t>
  </si>
  <si>
    <t>Required 
(Months)</t>
  </si>
  <si>
    <t>Total Months Experience</t>
  </si>
  <si>
    <t>Pay Grade Cap</t>
  </si>
  <si>
    <t>Use this salary calculator as a guidance for establishing hourly salaries.</t>
  </si>
  <si>
    <t>Min. Exp.</t>
  </si>
  <si>
    <t>Maximum Annual Salary Qualified</t>
  </si>
  <si>
    <t>Maximum Hourly Salary Qualified</t>
  </si>
  <si>
    <t xml:space="preserve">The Chart below will calculate the salary when you input the total experience the </t>
  </si>
  <si>
    <t>Effective July 1, 2023</t>
  </si>
  <si>
    <t>Welcome to the Maximum Salary Calculator for CEI Personnel Year 2023</t>
  </si>
  <si>
    <t>Reimbursable Hourly Salary</t>
  </si>
  <si>
    <t xml:space="preserve">met and the proposed personnel is not minimally qualified.  This is the firm's reimbursable rate for that technician. </t>
  </si>
  <si>
    <t>Rounded 2023</t>
  </si>
  <si>
    <t>Minimum Salaries</t>
  </si>
  <si>
    <t>Hourly</t>
  </si>
  <si>
    <t>$#,##0.00</t>
  </si>
  <si>
    <t>Format</t>
  </si>
  <si>
    <t>Copy and Paste into Word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</si>
</sst>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?_);_(@_)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color indexed="12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3" fontId="5" fillId="0" borderId="0" xfId="0" applyNumberFormat="1" applyFont="1"/>
    <xf numFmtId="0" fontId="5" fillId="0" borderId="0" xfId="0" applyFont="1"/>
    <xf numFmtId="0" fontId="1" fillId="0" borderId="0" xfId="1" applyNumberFormat="1" applyBorder="1" applyAlignment="1">
      <alignment horizontal="center"/>
    </xf>
    <xf numFmtId="0" fontId="1" fillId="2" borderId="0" xfId="1" applyNumberForma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0" fillId="0" borderId="0" xfId="2" applyFont="1"/>
    <xf numFmtId="0" fontId="1" fillId="3" borderId="0" xfId="1" applyNumberForma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4" fontId="1" fillId="3" borderId="0" xfId="2" applyNumberFormat="1" applyFill="1" applyBorder="1" applyAlignment="1"/>
    <xf numFmtId="44" fontId="3" fillId="3" borderId="0" xfId="2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2" borderId="7" xfId="0" applyFont="1" applyFill="1" applyBorder="1"/>
    <xf numFmtId="0" fontId="4" fillId="0" borderId="7" xfId="0" applyFont="1" applyBorder="1"/>
    <xf numFmtId="0" fontId="4" fillId="3" borderId="7" xfId="0" applyFont="1" applyFill="1" applyBorder="1"/>
    <xf numFmtId="0" fontId="4" fillId="0" borderId="8" xfId="0" applyFont="1" applyBorder="1" applyAlignment="1">
      <alignment horizontal="center"/>
    </xf>
    <xf numFmtId="0" fontId="1" fillId="0" borderId="6" xfId="1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1" fillId="3" borderId="14" xfId="2" applyFill="1" applyBorder="1"/>
    <xf numFmtId="165" fontId="0" fillId="2" borderId="17" xfId="0" applyNumberFormat="1" applyFill="1" applyBorder="1" applyAlignment="1">
      <alignment horizontal="center"/>
    </xf>
    <xf numFmtId="165" fontId="6" fillId="3" borderId="17" xfId="2" applyNumberFormat="1" applyFont="1" applyFill="1" applyBorder="1" applyAlignment="1">
      <alignment horizontal="center"/>
    </xf>
    <xf numFmtId="4" fontId="0" fillId="0" borderId="0" xfId="0" applyNumberFormat="1"/>
    <xf numFmtId="0" fontId="3" fillId="0" borderId="0" xfId="0" applyFont="1"/>
    <xf numFmtId="4" fontId="0" fillId="0" borderId="0" xfId="0" applyNumberFormat="1" applyAlignment="1">
      <alignment horizontal="center"/>
    </xf>
    <xf numFmtId="0" fontId="5" fillId="0" borderId="20" xfId="1" applyNumberFormat="1" applyFont="1" applyBorder="1" applyAlignment="1" applyProtection="1">
      <alignment horizontal="center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1" fillId="2" borderId="7" xfId="1" applyNumberFormat="1" applyFill="1" applyBorder="1" applyAlignment="1" applyProtection="1">
      <alignment horizontal="center"/>
      <protection locked="0"/>
    </xf>
    <xf numFmtId="0" fontId="1" fillId="2" borderId="0" xfId="1" applyNumberFormat="1" applyFill="1" applyBorder="1" applyAlignment="1" applyProtection="1">
      <alignment horizontal="center"/>
      <protection locked="0"/>
    </xf>
    <xf numFmtId="0" fontId="5" fillId="0" borderId="7" xfId="1" applyNumberFormat="1" applyFont="1" applyBorder="1" applyAlignment="1" applyProtection="1">
      <alignment horizontal="center"/>
      <protection locked="0"/>
    </xf>
    <xf numFmtId="0" fontId="5" fillId="3" borderId="7" xfId="1" applyNumberFormat="1" applyFont="1" applyFill="1" applyBorder="1" applyAlignment="1" applyProtection="1">
      <alignment horizontal="center"/>
      <protection locked="0"/>
    </xf>
    <xf numFmtId="0" fontId="5" fillId="3" borderId="0" xfId="1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4" fillId="0" borderId="9" xfId="0" applyFont="1" applyBorder="1" applyAlignment="1">
      <alignment horizontal="center" wrapText="1"/>
    </xf>
    <xf numFmtId="0" fontId="1" fillId="0" borderId="0" xfId="0" applyFont="1"/>
    <xf numFmtId="4" fontId="1" fillId="0" borderId="0" xfId="0" applyNumberFormat="1" applyFont="1"/>
    <xf numFmtId="0" fontId="4" fillId="0" borderId="6" xfId="0" applyFont="1" applyBorder="1"/>
    <xf numFmtId="164" fontId="0" fillId="0" borderId="6" xfId="2" applyNumberFormat="1" applyFont="1" applyBorder="1"/>
    <xf numFmtId="0" fontId="0" fillId="0" borderId="6" xfId="0" applyBorder="1" applyAlignment="1">
      <alignment horizontal="center"/>
    </xf>
    <xf numFmtId="0" fontId="11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1" fillId="0" borderId="6" xfId="2" applyNumberFormat="1" applyBorder="1" applyAlignment="1"/>
    <xf numFmtId="44" fontId="3" fillId="0" borderId="6" xfId="2" applyFont="1" applyBorder="1"/>
    <xf numFmtId="165" fontId="6" fillId="0" borderId="6" xfId="2" applyNumberFormat="1" applyFont="1" applyBorder="1" applyAlignment="1">
      <alignment horizontal="center"/>
    </xf>
    <xf numFmtId="44" fontId="0" fillId="0" borderId="6" xfId="2" applyFont="1" applyBorder="1"/>
    <xf numFmtId="165" fontId="12" fillId="0" borderId="17" xfId="2" applyNumberFormat="1" applyFont="1" applyBorder="1" applyAlignment="1">
      <alignment horizontal="center"/>
    </xf>
    <xf numFmtId="49" fontId="9" fillId="0" borderId="0" xfId="0" applyNumberFormat="1" applyFont="1"/>
    <xf numFmtId="44" fontId="4" fillId="0" borderId="0" xfId="0" applyNumberFormat="1" applyFont="1"/>
    <xf numFmtId="166" fontId="1" fillId="0" borderId="0" xfId="0" applyNumberFormat="1" applyFont="1"/>
    <xf numFmtId="44" fontId="0" fillId="0" borderId="0" xfId="0" applyNumberFormat="1"/>
    <xf numFmtId="0" fontId="0" fillId="4" borderId="0" xfId="0" applyFill="1"/>
    <xf numFmtId="0" fontId="3" fillId="0" borderId="0" xfId="0" applyFont="1" applyAlignment="1" applyProtection="1">
      <alignment horizontal="center"/>
      <protection hidden="1"/>
    </xf>
    <xf numFmtId="164" fontId="1" fillId="0" borderId="0" xfId="2" applyNumberFormat="1" applyBorder="1" applyAlignment="1" applyProtection="1">
      <protection hidden="1"/>
    </xf>
    <xf numFmtId="44" fontId="3" fillId="0" borderId="0" xfId="2" applyFont="1" applyBorder="1" applyProtection="1">
      <protection hidden="1"/>
    </xf>
    <xf numFmtId="44" fontId="1" fillId="0" borderId="14" xfId="2" applyBorder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14" xfId="0" applyFill="1" applyBorder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0" fillId="5" borderId="0" xfId="0" applyFill="1"/>
    <xf numFmtId="10" fontId="0" fillId="0" borderId="0" xfId="3" applyNumberFormat="1" applyFont="1"/>
    <xf numFmtId="44" fontId="1" fillId="0" borderId="0" xfId="2" applyBorder="1" applyAlignment="1" applyProtection="1">
      <protection hidden="1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6" xfId="2" applyNumberFormat="1" applyBorder="1" applyAlignment="1" applyProtection="1">
      <alignment horizontal="center"/>
      <protection hidden="1"/>
    </xf>
    <xf numFmtId="164" fontId="1" fillId="2" borderId="0" xfId="2" applyNumberFormat="1" applyFill="1" applyBorder="1" applyAlignment="1" applyProtection="1">
      <alignment horizontal="center"/>
      <protection hidden="1"/>
    </xf>
    <xf numFmtId="164" fontId="1" fillId="0" borderId="0" xfId="2" applyNumberFormat="1" applyBorder="1" applyAlignment="1" applyProtection="1">
      <alignment horizontal="center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"/>
  <sheetViews>
    <sheetView tabSelected="1" topLeftCell="A2" zoomScale="80" zoomScaleNormal="80" zoomScaleSheetLayoutView="100" workbookViewId="0">
      <selection activeCell="C28" sqref="C28"/>
    </sheetView>
  </sheetViews>
  <sheetFormatPr defaultRowHeight="13.2" x14ac:dyDescent="0.25"/>
  <cols>
    <col min="1" max="1" width="5.88671875" customWidth="1"/>
    <col min="2" max="2" width="12.6640625" customWidth="1"/>
    <col min="3" max="3" width="14.6640625" customWidth="1"/>
    <col min="4" max="4" width="10.6640625" customWidth="1"/>
    <col min="5" max="6" width="9.6640625" customWidth="1"/>
    <col min="7" max="7" width="12" style="3" customWidth="1"/>
    <col min="8" max="9" width="15.6640625" customWidth="1"/>
    <col min="10" max="10" width="12.6640625" customWidth="1"/>
    <col min="11" max="11" width="22.5546875" customWidth="1"/>
    <col min="12" max="12" width="13.33203125" customWidth="1"/>
    <col min="13" max="13" width="15.77734375" bestFit="1" customWidth="1"/>
    <col min="14" max="14" width="12.33203125" bestFit="1" customWidth="1"/>
    <col min="17" max="17" width="11.44140625" bestFit="1" customWidth="1"/>
  </cols>
  <sheetData>
    <row r="1" spans="1:14" s="2" customFormat="1" ht="15.6" x14ac:dyDescent="0.3">
      <c r="A1" s="17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7" customFormat="1" x14ac:dyDescent="0.25">
      <c r="A2" s="58" t="s">
        <v>39</v>
      </c>
      <c r="B2" s="58"/>
      <c r="C2" s="15"/>
      <c r="D2" s="15"/>
      <c r="E2" s="15"/>
      <c r="F2" s="15"/>
      <c r="G2" s="15"/>
      <c r="H2" s="15"/>
      <c r="I2" s="15"/>
      <c r="J2" s="15"/>
      <c r="K2" s="15"/>
    </row>
    <row r="3" spans="1:14" s="7" customFormat="1" x14ac:dyDescent="0.25">
      <c r="A3" s="9"/>
      <c r="G3" s="4"/>
    </row>
    <row r="4" spans="1:14" s="7" customFormat="1" x14ac:dyDescent="0.25">
      <c r="A4" s="9"/>
      <c r="G4" s="4"/>
    </row>
    <row r="5" spans="1:14" s="7" customFormat="1" x14ac:dyDescent="0.25">
      <c r="A5" s="16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4" s="7" customFormat="1" x14ac:dyDescent="0.25">
      <c r="A6" s="16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s="7" customFormat="1" x14ac:dyDescent="0.25">
      <c r="G7" s="4"/>
    </row>
    <row r="8" spans="1:14" s="7" customFormat="1" x14ac:dyDescent="0.25">
      <c r="A8" s="16" t="s">
        <v>38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4" s="7" customFormat="1" x14ac:dyDescent="0.25">
      <c r="A9" s="16" t="s">
        <v>24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s="7" customFormat="1" x14ac:dyDescent="0.25">
      <c r="G10" s="4"/>
    </row>
    <row r="11" spans="1:14" s="7" customFormat="1" x14ac:dyDescent="0.25">
      <c r="A11" s="7" t="s">
        <v>7</v>
      </c>
      <c r="G11" s="4"/>
    </row>
    <row r="12" spans="1:14" s="7" customFormat="1" x14ac:dyDescent="0.25">
      <c r="G12" s="4"/>
    </row>
    <row r="13" spans="1:14" s="7" customFormat="1" x14ac:dyDescent="0.25">
      <c r="A13" s="8" t="s">
        <v>14</v>
      </c>
      <c r="B13" s="7" t="s">
        <v>28</v>
      </c>
      <c r="G13" s="4"/>
    </row>
    <row r="14" spans="1:14" s="7" customFormat="1" x14ac:dyDescent="0.25">
      <c r="A14" s="8" t="s">
        <v>15</v>
      </c>
      <c r="B14" s="7" t="s">
        <v>25</v>
      </c>
      <c r="G14" s="4"/>
    </row>
    <row r="15" spans="1:14" s="7" customFormat="1" x14ac:dyDescent="0.25">
      <c r="B15" s="9" t="s">
        <v>29</v>
      </c>
      <c r="G15" s="4"/>
      <c r="M15" s="59"/>
      <c r="N15" s="59"/>
    </row>
    <row r="16" spans="1:14" s="7" customFormat="1" x14ac:dyDescent="0.25">
      <c r="A16" s="8" t="s">
        <v>16</v>
      </c>
      <c r="B16" s="7" t="s">
        <v>26</v>
      </c>
      <c r="G16" s="4"/>
    </row>
    <row r="17" spans="1:24" s="7" customFormat="1" x14ac:dyDescent="0.25">
      <c r="A17" s="8"/>
      <c r="B17" s="7" t="s">
        <v>27</v>
      </c>
      <c r="G17" s="4"/>
    </row>
    <row r="18" spans="1:24" s="7" customFormat="1" x14ac:dyDescent="0.25">
      <c r="B18" s="7" t="s">
        <v>42</v>
      </c>
      <c r="G18" s="4"/>
      <c r="L18" s="4"/>
    </row>
    <row r="19" spans="1:24" s="7" customFormat="1" x14ac:dyDescent="0.25">
      <c r="A19" s="8" t="s">
        <v>30</v>
      </c>
      <c r="B19" s="44" t="s">
        <v>34</v>
      </c>
      <c r="G19" s="4"/>
      <c r="L19" s="4"/>
    </row>
    <row r="20" spans="1:24" s="7" customFormat="1" x14ac:dyDescent="0.25">
      <c r="G20" s="4"/>
      <c r="L20" s="4"/>
    </row>
    <row r="21" spans="1:24" s="4" customFormat="1" ht="13.8" thickBot="1" x14ac:dyDescent="0.3">
      <c r="B21" s="6" t="s">
        <v>8</v>
      </c>
      <c r="C21" s="6" t="s">
        <v>9</v>
      </c>
      <c r="D21" s="6" t="s">
        <v>10</v>
      </c>
      <c r="E21" s="81" t="s">
        <v>11</v>
      </c>
      <c r="F21" s="81"/>
      <c r="G21" s="6" t="s">
        <v>12</v>
      </c>
      <c r="H21" s="6" t="s">
        <v>13</v>
      </c>
      <c r="I21" s="6" t="s">
        <v>18</v>
      </c>
      <c r="J21" s="6" t="s">
        <v>19</v>
      </c>
      <c r="K21" s="6" t="s">
        <v>22</v>
      </c>
    </row>
    <row r="22" spans="1:24" ht="13.8" thickTop="1" x14ac:dyDescent="0.25">
      <c r="C22" s="5"/>
      <c r="D22" s="28" t="s">
        <v>35</v>
      </c>
      <c r="E22" s="79" t="s">
        <v>0</v>
      </c>
      <c r="F22" s="80"/>
      <c r="G22" s="82" t="s">
        <v>32</v>
      </c>
      <c r="H22" s="82" t="s">
        <v>36</v>
      </c>
      <c r="I22" s="82" t="s">
        <v>37</v>
      </c>
      <c r="J22" s="84" t="s">
        <v>33</v>
      </c>
      <c r="K22" s="77" t="s">
        <v>41</v>
      </c>
      <c r="L22" s="4"/>
      <c r="M22" s="7"/>
      <c r="O22" s="7"/>
    </row>
    <row r="23" spans="1:24" ht="27" thickBot="1" x14ac:dyDescent="0.3">
      <c r="B23" s="6"/>
      <c r="C23" s="23" t="s">
        <v>6</v>
      </c>
      <c r="D23" s="45" t="s">
        <v>31</v>
      </c>
      <c r="E23" s="30" t="s">
        <v>20</v>
      </c>
      <c r="F23" s="14" t="s">
        <v>21</v>
      </c>
      <c r="G23" s="83"/>
      <c r="H23" s="83"/>
      <c r="I23" s="83"/>
      <c r="J23" s="85"/>
      <c r="K23" s="78"/>
      <c r="L23" s="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3.8" thickTop="1" x14ac:dyDescent="0.25">
      <c r="B24" s="24" t="s">
        <v>1</v>
      </c>
      <c r="C24" s="87">
        <f>Sheet1!C4</f>
        <v>44491.200000000004</v>
      </c>
      <c r="D24" s="29">
        <v>24</v>
      </c>
      <c r="E24" s="37">
        <v>0</v>
      </c>
      <c r="F24" s="38">
        <v>0</v>
      </c>
      <c r="G24" s="63">
        <f>F24+E24*12</f>
        <v>0</v>
      </c>
      <c r="H24" s="64">
        <f>+C24+(((G24-24)/12*0.05*C24))</f>
        <v>40042.080000000002</v>
      </c>
      <c r="I24" s="65">
        <f>+H24/2080</f>
        <v>19.251000000000001</v>
      </c>
      <c r="J24" s="66">
        <f>Sheet1!H16</f>
        <v>29.93</v>
      </c>
      <c r="K24" s="57" t="str">
        <f>IF(IF(J24&gt;I24,I24,J24)&lt;C24/2080,"Experience Is Too Low!",IF(J24&gt;I24,I24,J24))</f>
        <v>Experience Is Too Low!</v>
      </c>
      <c r="L24" s="10" t="str">
        <f>IF(K24&lt;C24/2080,"Experience Is Too Low!","")</f>
        <v/>
      </c>
    </row>
    <row r="25" spans="1:24" ht="7.5" customHeight="1" x14ac:dyDescent="0.25">
      <c r="B25" s="25"/>
      <c r="C25" s="88"/>
      <c r="D25" s="13"/>
      <c r="E25" s="39"/>
      <c r="F25" s="40"/>
      <c r="G25" s="67"/>
      <c r="H25" s="68"/>
      <c r="I25" s="69"/>
      <c r="J25" s="70"/>
      <c r="K25" s="32"/>
      <c r="L25" s="11"/>
      <c r="O25" s="7"/>
    </row>
    <row r="26" spans="1:24" x14ac:dyDescent="0.25">
      <c r="B26" s="26" t="s">
        <v>2</v>
      </c>
      <c r="C26" s="89">
        <f>Sheet1!C6</f>
        <v>48963.199999999997</v>
      </c>
      <c r="D26" s="12">
        <v>48</v>
      </c>
      <c r="E26" s="41">
        <v>0</v>
      </c>
      <c r="F26" s="38">
        <v>0</v>
      </c>
      <c r="G26" s="63">
        <f>F26+E26*12</f>
        <v>0</v>
      </c>
      <c r="H26" s="64">
        <f>+C26+(((G26-48)/12*0.05*C26))</f>
        <v>39170.559999999998</v>
      </c>
      <c r="I26" s="65">
        <f>+H26/2080</f>
        <v>18.831999999999997</v>
      </c>
      <c r="J26" s="66">
        <f>Sheet1!H17</f>
        <v>32.93</v>
      </c>
      <c r="K26" s="57" t="str">
        <f>IF(IF(J26&gt;I26,I26,J26)&lt;C26/2080,"Experience Is Too Low!",IF(J26&gt;I26,I26,J26))</f>
        <v>Experience Is Too Low!</v>
      </c>
      <c r="L26" s="10" t="str">
        <f>IF(K26&lt;C26/2080,"Experience Is Too Low!","")</f>
        <v/>
      </c>
      <c r="M26" s="76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1:24" ht="6.75" customHeight="1" x14ac:dyDescent="0.25">
      <c r="B27" s="25"/>
      <c r="C27" s="88"/>
      <c r="D27" s="13"/>
      <c r="E27" s="39"/>
      <c r="F27" s="40"/>
      <c r="G27" s="67"/>
      <c r="H27" s="68"/>
      <c r="I27" s="69"/>
      <c r="J27" s="70"/>
      <c r="K27" s="32"/>
      <c r="L27" s="11"/>
    </row>
    <row r="28" spans="1:24" x14ac:dyDescent="0.25">
      <c r="B28" s="26" t="s">
        <v>3</v>
      </c>
      <c r="C28" s="89">
        <f>Sheet1!C8</f>
        <v>51750.400000000001</v>
      </c>
      <c r="D28" s="12">
        <v>60</v>
      </c>
      <c r="E28" s="41">
        <v>0</v>
      </c>
      <c r="F28" s="38">
        <v>0</v>
      </c>
      <c r="G28" s="63">
        <f>F28+E28*12</f>
        <v>0</v>
      </c>
      <c r="H28" s="64">
        <f>+C28+(((G28-60)/12*0.05*C28))</f>
        <v>38812.800000000003</v>
      </c>
      <c r="I28" s="65">
        <f>+H28/2080</f>
        <v>18.66</v>
      </c>
      <c r="J28" s="66">
        <f>Sheet1!H18</f>
        <v>36.22</v>
      </c>
      <c r="K28" s="57" t="str">
        <f>IF(IF(J28&gt;I28,I28,J28)&lt;C28/2080,"Experience Is Too Low!",IF(J28&gt;I28,I28,J28))</f>
        <v>Experience Is Too Low!</v>
      </c>
      <c r="L28" s="10" t="str">
        <f>IF(K28&lt;C28/2080,"Experience Is Too Low!","")</f>
        <v/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ht="7.5" customHeight="1" x14ac:dyDescent="0.25">
      <c r="B29" s="25"/>
      <c r="C29" s="88"/>
      <c r="D29" s="13"/>
      <c r="E29" s="39"/>
      <c r="F29" s="40"/>
      <c r="G29" s="71"/>
      <c r="H29" s="68"/>
      <c r="I29" s="69"/>
      <c r="J29" s="70"/>
      <c r="K29" s="32"/>
      <c r="L29" s="11"/>
    </row>
    <row r="30" spans="1:24" x14ac:dyDescent="0.25">
      <c r="B30" s="26" t="s">
        <v>4</v>
      </c>
      <c r="C30" s="89">
        <f>Sheet1!C10</f>
        <v>56846.399999999994</v>
      </c>
      <c r="D30" s="12">
        <v>84</v>
      </c>
      <c r="E30" s="41">
        <v>0</v>
      </c>
      <c r="F30" s="38">
        <v>0</v>
      </c>
      <c r="G30" s="63">
        <f>F30+E30*12</f>
        <v>0</v>
      </c>
      <c r="H30" s="64">
        <f>+C30+(((G30-84)/12*0.05*C30))</f>
        <v>36950.159999999989</v>
      </c>
      <c r="I30" s="65">
        <f>+H30/2080</f>
        <v>17.764499999999995</v>
      </c>
      <c r="J30" s="66">
        <f>Sheet1!H19</f>
        <v>40.98</v>
      </c>
      <c r="K30" s="57" t="str">
        <f>IF(IF(J30&gt;I30,I30,J30)&lt;C30/2080,"Experience Is Too Low!",IF(J30&gt;I30,I30,J30))</f>
        <v>Experience Is Too Low!</v>
      </c>
      <c r="L30" s="10" t="str">
        <f>IF(K30&lt;C30/2080,"Experience Is Too Low!","")</f>
        <v/>
      </c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ht="8.4" customHeight="1" x14ac:dyDescent="0.25">
      <c r="B31" s="25"/>
      <c r="C31" s="88"/>
      <c r="D31" s="13"/>
      <c r="E31" s="39"/>
      <c r="F31" s="40"/>
      <c r="G31" s="72"/>
      <c r="H31" s="68"/>
      <c r="I31" s="69"/>
      <c r="J31" s="70"/>
      <c r="K31" s="32"/>
      <c r="L31" s="11"/>
      <c r="P31" s="74"/>
      <c r="Q31" s="74"/>
      <c r="R31" s="74"/>
      <c r="S31" s="74"/>
      <c r="T31" s="74"/>
      <c r="U31" s="74"/>
      <c r="V31" s="74"/>
    </row>
    <row r="32" spans="1:24" x14ac:dyDescent="0.25">
      <c r="B32" s="26" t="s">
        <v>5</v>
      </c>
      <c r="C32" s="89">
        <f>Sheet1!C12</f>
        <v>63668.799999999996</v>
      </c>
      <c r="D32" s="12">
        <v>96</v>
      </c>
      <c r="E32" s="41">
        <v>0</v>
      </c>
      <c r="F32" s="38">
        <v>0</v>
      </c>
      <c r="G32" s="63">
        <f>F32+E32*12</f>
        <v>0</v>
      </c>
      <c r="H32" s="64">
        <f>+C32+(((G32-96)/12*0.06*C32))</f>
        <v>33107.775999999998</v>
      </c>
      <c r="I32" s="65">
        <f>+H32/2080</f>
        <v>15.917199999999999</v>
      </c>
      <c r="J32" s="66">
        <f>Sheet1!H20</f>
        <v>45.9</v>
      </c>
      <c r="K32" s="57" t="str">
        <f>IF(IF(J32&gt;I32,I32,J32)&lt;C32/2080,"Experience Is Too Low!",IF(J32&gt;I32,I32,J32))</f>
        <v>Experience Is Too Low!</v>
      </c>
      <c r="L32" s="10" t="str">
        <f>IF(K32&lt;C32/2080,"Experience Is Too Low!","")</f>
        <v/>
      </c>
      <c r="N32" s="61"/>
      <c r="O32" s="61"/>
      <c r="P32" s="61"/>
      <c r="Q32" s="61"/>
      <c r="R32" s="61"/>
      <c r="S32" s="61"/>
      <c r="T32" s="61"/>
      <c r="U32" s="61"/>
      <c r="V32" s="61"/>
    </row>
    <row r="33" spans="2:22" ht="7.8" customHeight="1" thickBot="1" x14ac:dyDescent="0.3">
      <c r="B33" s="27"/>
      <c r="C33" s="19"/>
      <c r="D33" s="19"/>
      <c r="E33" s="42"/>
      <c r="F33" s="43"/>
      <c r="G33" s="20"/>
      <c r="H33" s="21"/>
      <c r="I33" s="22"/>
      <c r="J33" s="31"/>
      <c r="K33" s="33"/>
      <c r="L33" s="10"/>
      <c r="N33" s="74"/>
      <c r="O33" s="74"/>
      <c r="P33" s="74"/>
      <c r="Q33" s="74"/>
      <c r="R33" s="74"/>
      <c r="S33" s="74"/>
      <c r="T33" s="74"/>
      <c r="U33" s="74"/>
      <c r="V33" s="74"/>
    </row>
    <row r="34" spans="2:22" x14ac:dyDescent="0.25">
      <c r="B34" s="48"/>
      <c r="C34" s="49"/>
      <c r="D34" s="50"/>
      <c r="E34" s="51"/>
      <c r="F34" s="51"/>
      <c r="G34" s="52"/>
      <c r="H34" s="53"/>
      <c r="I34" s="54"/>
      <c r="J34" s="56"/>
      <c r="K34" s="55"/>
    </row>
    <row r="35" spans="2:22" x14ac:dyDescent="0.25">
      <c r="Q35" s="74"/>
    </row>
    <row r="36" spans="2:22" x14ac:dyDescent="0.25">
      <c r="B36" s="18"/>
      <c r="C36" s="46"/>
      <c r="F36" s="47"/>
      <c r="G36" s="47"/>
      <c r="I36" s="61"/>
      <c r="J36" s="61"/>
    </row>
    <row r="37" spans="2:22" x14ac:dyDescent="0.25">
      <c r="B37" s="18"/>
      <c r="C37" s="60"/>
      <c r="F37" s="47"/>
      <c r="G37" s="47"/>
      <c r="I37" s="61"/>
      <c r="J37" s="61"/>
    </row>
    <row r="38" spans="2:22" x14ac:dyDescent="0.25">
      <c r="B38" s="18"/>
      <c r="C38" s="46"/>
      <c r="E38" s="34"/>
      <c r="F38" s="47"/>
      <c r="G38" s="47"/>
      <c r="I38" s="61"/>
      <c r="J38" s="61"/>
    </row>
    <row r="39" spans="2:22" x14ac:dyDescent="0.25">
      <c r="B39" s="18"/>
      <c r="C39" s="46"/>
      <c r="E39" s="34"/>
      <c r="F39" s="47"/>
      <c r="G39" s="47"/>
      <c r="I39" s="61"/>
      <c r="J39" s="61"/>
    </row>
    <row r="40" spans="2:22" x14ac:dyDescent="0.25">
      <c r="B40" s="18"/>
      <c r="C40" s="46"/>
      <c r="D40" s="46"/>
      <c r="E40" s="34"/>
      <c r="F40" s="47"/>
      <c r="G40" s="47"/>
      <c r="I40" s="61"/>
      <c r="J40" s="61"/>
    </row>
    <row r="41" spans="2:22" x14ac:dyDescent="0.25">
      <c r="B41" s="18"/>
      <c r="F41" s="47"/>
      <c r="G41" s="47"/>
      <c r="I41" s="61"/>
      <c r="J41" s="61"/>
    </row>
    <row r="42" spans="2:22" x14ac:dyDescent="0.25">
      <c r="B42" s="18"/>
      <c r="F42" s="47"/>
      <c r="G42" s="47"/>
      <c r="I42" s="61"/>
      <c r="J42" s="61"/>
    </row>
    <row r="43" spans="2:22" x14ac:dyDescent="0.25">
      <c r="B43" s="18"/>
      <c r="D43" s="35"/>
      <c r="E43" s="34"/>
      <c r="F43" s="34"/>
      <c r="G43" s="36"/>
      <c r="I43" s="61"/>
      <c r="J43" s="61"/>
    </row>
    <row r="44" spans="2:22" x14ac:dyDescent="0.25">
      <c r="D44" s="35"/>
      <c r="E44" s="34"/>
      <c r="H44" s="34"/>
    </row>
    <row r="45" spans="2:22" x14ac:dyDescent="0.25">
      <c r="D45" s="35"/>
      <c r="E45" s="34"/>
      <c r="G45" s="47"/>
      <c r="I45" s="61"/>
      <c r="J45" s="61"/>
    </row>
    <row r="46" spans="2:22" x14ac:dyDescent="0.25">
      <c r="G46" s="47"/>
      <c r="I46" s="61"/>
      <c r="J46" s="61"/>
    </row>
    <row r="47" spans="2:22" x14ac:dyDescent="0.25">
      <c r="E47" s="34"/>
      <c r="G47" s="47"/>
      <c r="I47" s="61"/>
      <c r="J47" s="61"/>
    </row>
    <row r="48" spans="2:22" x14ac:dyDescent="0.25">
      <c r="E48" s="34"/>
      <c r="G48" s="47"/>
      <c r="I48" s="61"/>
      <c r="J48" s="61"/>
    </row>
    <row r="49" spans="5:10" x14ac:dyDescent="0.25">
      <c r="E49" s="34"/>
      <c r="G49" s="47"/>
      <c r="I49" s="61"/>
      <c r="J49" s="61"/>
    </row>
    <row r="50" spans="5:10" x14ac:dyDescent="0.25">
      <c r="E50" s="34"/>
      <c r="G50" s="47"/>
      <c r="I50" s="61"/>
      <c r="J50" s="61"/>
    </row>
    <row r="51" spans="5:10" x14ac:dyDescent="0.25">
      <c r="E51" s="34"/>
      <c r="G51" s="47"/>
      <c r="I51" s="61"/>
      <c r="J51" s="61"/>
    </row>
    <row r="52" spans="5:10" x14ac:dyDescent="0.25">
      <c r="E52" s="34"/>
      <c r="G52" s="36"/>
      <c r="I52" s="61"/>
      <c r="J52" s="61"/>
    </row>
  </sheetData>
  <sheetProtection algorithmName="SHA-512" hashValue="kRXY2Iq9DARKkWRpwINhe9djZScIJsisha4lVksBdCpMjcMA750LvHVYOQalXvfeSw7SJO5d27yIQRO44xBUoQ==" saltValue="lf7GS+mmwwhoFmFzdcukdg==" spinCount="100000" sheet="1" objects="1" scenarios="1"/>
  <protectedRanges>
    <protectedRange sqref="E24:F32" name="Range1"/>
  </protectedRanges>
  <mergeCells count="7">
    <mergeCell ref="K22:K23"/>
    <mergeCell ref="E22:F22"/>
    <mergeCell ref="E21:F21"/>
    <mergeCell ref="G22:G23"/>
    <mergeCell ref="H22:H23"/>
    <mergeCell ref="I22:I23"/>
    <mergeCell ref="J22:J23"/>
  </mergeCells>
  <phoneticPr fontId="10" type="noConversion"/>
  <dataValidations xWindow="342" yWindow="428" count="9"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24 months of experience." sqref="G30" xr:uid="{00000000-0002-0000-0000-000000000000}">
      <formula1>84</formula1>
    </dataValidation>
    <dataValidation type="decimal" showInputMessage="1" showErrorMessage="1" promptTitle="Calculated Maximun Salary" prompt="Maximum Calculated Salary Based on Experience.  This cannot exceed the Pay Grade Maximum!" sqref="I24 I26 I28 I30 I32:I34" xr:uid="{00000000-0002-0000-0000-000001000000}">
      <formula1>11.55</formula1>
      <formula2>J24</formula2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30 months of experience." sqref="G33:G34" xr:uid="{00000000-0002-0000-0000-000002000000}">
      <formula1>96</formula1>
    </dataValidation>
    <dataValidation type="custom" operator="greaterThanOrEqual" allowBlank="1" showInputMessage="1" showErrorMessage="1" errorTitle="Minimum Requirements" error="The minimum education &amp; experience requirements for this position is 30 months!" promptTitle="Experience in Months" prompt="Input total months of experience including education.  A 2 Year degree is equal to 24 months of experience." sqref="G24" xr:uid="{00000000-0002-0000-0000-000003000000}">
      <formula1>"&lt;24"</formula1>
    </dataValidation>
    <dataValidation type="whole" allowBlank="1" showInputMessage="1" showErrorMessage="1" errorTitle="Experience" error="Must be less than 40 years!" promptTitle="Experience" prompt="Enter number of years of experience!" sqref="E24 E26 E28 E30 E32:E33" xr:uid="{00000000-0002-0000-0000-000004000000}">
      <formula1>0</formula1>
      <formula2>41</formula2>
    </dataValidation>
    <dataValidation type="whole" allowBlank="1" showInputMessage="1" showErrorMessage="1" errorTitle="Experience" error="Partial year only!  Must be 12 months or less!" promptTitle="Experience" prompt="Enter months of experience lass than 1 year!" sqref="F24 F26 F28 F30 F32:F33" xr:uid="{00000000-0002-0000-0000-000005000000}">
      <formula1>0</formula1>
      <formula2>12</formula2>
    </dataValidation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24 months of experience." sqref="G26" xr:uid="{18CD5ED6-67E9-4A5F-855A-2A366E7ABA7D}">
      <formula1>48</formula1>
    </dataValidation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24 months of experience." sqref="G28" xr:uid="{E7989975-5924-417F-BAB3-70B833328ED6}">
      <formula1>60</formula1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24 months of experience." sqref="G32" xr:uid="{509A1561-A909-49BE-B465-E13811F9952C}">
      <formula1>96</formula1>
    </dataValidation>
  </dataValidations>
  <pageMargins left="0.75" right="0.75" top="1" bottom="1" header="0.5" footer="0.5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6FC5-A621-4E71-BFA7-F75000FF3EAF}">
  <dimension ref="A1:L20"/>
  <sheetViews>
    <sheetView workbookViewId="0">
      <selection activeCell="E18" sqref="E18"/>
    </sheetView>
  </sheetViews>
  <sheetFormatPr defaultRowHeight="13.2" x14ac:dyDescent="0.25"/>
  <cols>
    <col min="2" max="3" width="11.44140625" bestFit="1" customWidth="1"/>
    <col min="10" max="10" width="18.6640625" customWidth="1"/>
  </cols>
  <sheetData>
    <row r="1" spans="1:12" x14ac:dyDescent="0.25">
      <c r="K1" s="46" t="s">
        <v>47</v>
      </c>
      <c r="L1" t="s">
        <v>46</v>
      </c>
    </row>
    <row r="2" spans="1:12" x14ac:dyDescent="0.25">
      <c r="A2" t="s">
        <v>44</v>
      </c>
    </row>
    <row r="3" spans="1:12" x14ac:dyDescent="0.25">
      <c r="B3">
        <v>2022</v>
      </c>
      <c r="C3">
        <v>2023</v>
      </c>
    </row>
    <row r="4" spans="1:12" x14ac:dyDescent="0.25">
      <c r="A4" t="s">
        <v>1</v>
      </c>
      <c r="B4" s="18">
        <v>42785.599999999999</v>
      </c>
      <c r="C4" s="61">
        <f>G16*2080</f>
        <v>44491.200000000004</v>
      </c>
    </row>
    <row r="5" spans="1:12" x14ac:dyDescent="0.25">
      <c r="B5" s="18"/>
    </row>
    <row r="6" spans="1:12" x14ac:dyDescent="0.25">
      <c r="A6" t="s">
        <v>2</v>
      </c>
      <c r="B6" s="18">
        <v>47070.400000000001</v>
      </c>
      <c r="C6" s="61">
        <f>G17*2080</f>
        <v>48963.199999999997</v>
      </c>
    </row>
    <row r="7" spans="1:12" x14ac:dyDescent="0.25">
      <c r="B7" s="18"/>
    </row>
    <row r="8" spans="1:12" x14ac:dyDescent="0.25">
      <c r="A8" t="s">
        <v>3</v>
      </c>
      <c r="B8" s="18">
        <v>51750.400000000001</v>
      </c>
      <c r="C8" s="61">
        <f>G18*2080</f>
        <v>51750.400000000001</v>
      </c>
    </row>
    <row r="9" spans="1:12" x14ac:dyDescent="0.25">
      <c r="B9" s="18"/>
    </row>
    <row r="10" spans="1:12" x14ac:dyDescent="0.25">
      <c r="A10" t="s">
        <v>4</v>
      </c>
      <c r="B10" s="18">
        <v>54662.400000000001</v>
      </c>
      <c r="C10" s="61">
        <f>G19*2080</f>
        <v>56846.399999999994</v>
      </c>
    </row>
    <row r="11" spans="1:12" x14ac:dyDescent="0.25">
      <c r="B11" s="18"/>
    </row>
    <row r="12" spans="1:12" x14ac:dyDescent="0.25">
      <c r="A12" t="s">
        <v>5</v>
      </c>
      <c r="B12" s="18">
        <v>61214.400000000001</v>
      </c>
      <c r="C12" s="61">
        <f>G20*2080</f>
        <v>63668.799999999996</v>
      </c>
    </row>
    <row r="14" spans="1:12" x14ac:dyDescent="0.25">
      <c r="A14" t="s">
        <v>45</v>
      </c>
      <c r="D14" s="62">
        <v>0.04</v>
      </c>
      <c r="E14">
        <f>D14+1</f>
        <v>1.04</v>
      </c>
    </row>
    <row r="15" spans="1:12" x14ac:dyDescent="0.25">
      <c r="B15" s="86">
        <v>2022</v>
      </c>
      <c r="C15" s="86"/>
      <c r="D15" s="86">
        <v>2023</v>
      </c>
      <c r="E15" s="86"/>
      <c r="G15" s="86" t="s">
        <v>43</v>
      </c>
      <c r="H15" s="86"/>
      <c r="J15" s="46" t="s">
        <v>48</v>
      </c>
    </row>
    <row r="16" spans="1:12" x14ac:dyDescent="0.25">
      <c r="A16" t="s">
        <v>1</v>
      </c>
      <c r="B16">
        <v>20.57</v>
      </c>
      <c r="C16">
        <v>28.78</v>
      </c>
      <c r="D16">
        <f>B16*$E$14</f>
        <v>21.392800000000001</v>
      </c>
      <c r="E16">
        <f>C16*$E$14</f>
        <v>29.9312</v>
      </c>
      <c r="G16" s="18">
        <f>ROUND(D16,2)</f>
        <v>21.39</v>
      </c>
      <c r="H16" s="18">
        <f>ROUND(E16,2)</f>
        <v>29.93</v>
      </c>
      <c r="J16" s="73" t="str">
        <f>_xlfn.CONCAT(TEXT(G16,$L$1)," - ",TEXT(H16,$L$1))</f>
        <v>$21.39 - $29.93</v>
      </c>
    </row>
    <row r="17" spans="1:10" x14ac:dyDescent="0.25">
      <c r="A17" t="s">
        <v>2</v>
      </c>
      <c r="B17">
        <v>22.63</v>
      </c>
      <c r="C17">
        <v>31.66</v>
      </c>
      <c r="D17">
        <f t="shared" ref="D17:D20" si="0">B17*$E$14</f>
        <v>23.5352</v>
      </c>
      <c r="E17">
        <f t="shared" ref="D17:E20" si="1">C17*$E$14</f>
        <v>32.926400000000001</v>
      </c>
      <c r="G17" s="18">
        <f t="shared" ref="G17:H20" si="2">ROUND(D17,2)</f>
        <v>23.54</v>
      </c>
      <c r="H17" s="18">
        <f t="shared" si="2"/>
        <v>32.93</v>
      </c>
      <c r="J17" s="73" t="str">
        <f t="shared" ref="J17:J20" si="3">_xlfn.CONCAT(TEXT(G17,$L$1)," - ",TEXT(H17,$L$1))</f>
        <v>$23.54 - $32.93</v>
      </c>
    </row>
    <row r="18" spans="1:10" x14ac:dyDescent="0.25">
      <c r="A18" t="s">
        <v>3</v>
      </c>
      <c r="B18">
        <v>24.88</v>
      </c>
      <c r="C18">
        <v>34.83</v>
      </c>
      <c r="D18">
        <v>24.88</v>
      </c>
      <c r="E18">
        <f t="shared" si="1"/>
        <v>36.223199999999999</v>
      </c>
      <c r="G18" s="18">
        <f t="shared" si="2"/>
        <v>24.88</v>
      </c>
      <c r="H18" s="18">
        <f t="shared" si="2"/>
        <v>36.22</v>
      </c>
      <c r="J18" s="73" t="str">
        <f t="shared" si="3"/>
        <v>$24.88 - $36.22</v>
      </c>
    </row>
    <row r="19" spans="1:10" x14ac:dyDescent="0.25">
      <c r="A19" t="s">
        <v>4</v>
      </c>
      <c r="B19">
        <v>26.28</v>
      </c>
      <c r="C19">
        <v>39.4</v>
      </c>
      <c r="D19">
        <f t="shared" si="1"/>
        <v>27.331200000000003</v>
      </c>
      <c r="E19">
        <f t="shared" si="1"/>
        <v>40.975999999999999</v>
      </c>
      <c r="G19" s="18">
        <f t="shared" si="2"/>
        <v>27.33</v>
      </c>
      <c r="H19" s="18">
        <f t="shared" si="2"/>
        <v>40.98</v>
      </c>
      <c r="J19" s="73" t="str">
        <f t="shared" si="3"/>
        <v>$27.33 - $40.98</v>
      </c>
    </row>
    <row r="20" spans="1:10" x14ac:dyDescent="0.25">
      <c r="A20" t="s">
        <v>5</v>
      </c>
      <c r="B20">
        <v>29.43</v>
      </c>
      <c r="C20">
        <v>44.13</v>
      </c>
      <c r="D20">
        <f t="shared" si="0"/>
        <v>30.607200000000002</v>
      </c>
      <c r="E20">
        <f t="shared" si="1"/>
        <v>45.895200000000003</v>
      </c>
      <c r="G20" s="18">
        <f t="shared" si="2"/>
        <v>30.61</v>
      </c>
      <c r="H20" s="18">
        <f t="shared" si="2"/>
        <v>45.9</v>
      </c>
      <c r="J20" s="73" t="str">
        <f t="shared" si="3"/>
        <v>$30.61 - $45.90</v>
      </c>
    </row>
  </sheetData>
  <mergeCells count="3">
    <mergeCell ref="B15:C15"/>
    <mergeCell ref="D15:E15"/>
    <mergeCell ref="G15:H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D572ABD0D3149AF81DC4CBB93A76E" ma:contentTypeVersion="8" ma:contentTypeDescription="Create a new document." ma:contentTypeScope="" ma:versionID="12a95baf7bce446396b17c51e4d45c6a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ef604a7-ebc4-47af-96e9-7f1ad444f50a" ContentTypeId="0x0101" PreviousValue="false"/>
</file>

<file path=customXml/itemProps1.xml><?xml version="1.0" encoding="utf-8"?>
<ds:datastoreItem xmlns:ds="http://schemas.openxmlformats.org/officeDocument/2006/customXml" ds:itemID="{D9590032-F52F-4944-8C65-5F549DE9539D}"/>
</file>

<file path=customXml/itemProps2.xml><?xml version="1.0" encoding="utf-8"?>
<ds:datastoreItem xmlns:ds="http://schemas.openxmlformats.org/officeDocument/2006/customXml" ds:itemID="{390F73DC-1C1A-48CF-8298-34D2049CF9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32585-A9A1-4E56-8800-18DC361DE793}">
  <ds:schemaRefs>
    <ds:schemaRef ds:uri="http://schemas.microsoft.com/office/2006/metadata/properties"/>
    <ds:schemaRef ds:uri="http://schemas.microsoft.com/office/infopath/2007/PartnerControls"/>
    <ds:schemaRef ds:uri="01e2ab09-5e21-47fc-a09a-e3a48f2d7049"/>
    <ds:schemaRef ds:uri="http://schemas.microsoft.com/sharepoint/v3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C37BB9E1-530B-45BC-BFF5-558FCC4E598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FD07075-620E-4BA4-99CC-55F1E44D98F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PEF Max Salary Calulator</vt:lpstr>
      <vt:lpstr>Sheet1</vt:lpstr>
      <vt:lpstr>'PEF Max Salary Calulator'!Print_Area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Jimmy L. Travis</dc:creator>
  <cp:lastModifiedBy>Maira Ibarra</cp:lastModifiedBy>
  <cp:lastPrinted>2005-09-14T14:22:31Z</cp:lastPrinted>
  <dcterms:created xsi:type="dcterms:W3CDTF">2002-09-08T15:55:16Z</dcterms:created>
  <dcterms:modified xsi:type="dcterms:W3CDTF">2023-10-25T18:48:38Z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0x010100CB0D572ABD0D3149AF81DC4CBB93A76E</vt:lpwstr>
  </property>
  <property fmtid="{D5CDD505-2E9C-101B-9397-08002B2CF9AE}" pid="3" name="Order">
    <vt:r8>23200</vt:r8>
  </property>
  <property fmtid="{D5CDD505-2E9C-101B-9397-08002B2CF9AE}" pid="4" name="Archive">
    <vt:bool>true</vt:bool>
  </property>
  <property fmtid="{D5CDD505-2E9C-101B-9397-08002B2CF9AE}" pid="6" name="Resource Type0">
    <vt:lpwstr>Guidelines</vt:lpwstr>
  </property>
</Properties>
</file>